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ttps://d.docs.live.net/4e6039baeef7373f/Área de Trabalho/Pazza/Vila 197/"/>
    </mc:Choice>
  </mc:AlternateContent>
  <xr:revisionPtr revIDLastSave="163" documentId="13_ncr:1_{62131CAD-0851-4497-BA35-F0AC8238F4F5}" xr6:coauthVersionLast="47" xr6:coauthVersionMax="47" xr10:uidLastSave="{C6BEA1F7-85F2-4FB1-8425-792BE72AD983}"/>
  <bookViews>
    <workbookView xWindow="-108" yWindow="-108" windowWidth="23256" windowHeight="12456" xr2:uid="{00000000-000D-0000-FFFF-FFFF00000000}"/>
  </bookViews>
  <sheets>
    <sheet name="SIMULAÇÃO CE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C32" i="1"/>
  <c r="C31" i="1"/>
  <c r="C30" i="1"/>
  <c r="A37" i="1"/>
  <c r="B47" i="1" s="1"/>
  <c r="A30" i="1"/>
  <c r="B19" i="1"/>
  <c r="B18" i="1"/>
  <c r="B17" i="1"/>
  <c r="E27" i="1" s="1"/>
  <c r="B15" i="1"/>
  <c r="F8" i="1"/>
  <c r="B20" i="1" s="1"/>
  <c r="F7" i="1"/>
  <c r="G7" i="1" s="1"/>
  <c r="G8" i="1" l="1"/>
  <c r="B21" i="1"/>
  <c r="B23" i="1" s="1"/>
  <c r="B41" i="1"/>
  <c r="B42" i="1"/>
  <c r="B43" i="1"/>
  <c r="B44" i="1"/>
  <c r="B39" i="1"/>
  <c r="B45" i="1"/>
  <c r="B46" i="1"/>
  <c r="B40" i="1"/>
  <c r="B29" i="1" l="1"/>
  <c r="B30" i="1" s="1"/>
  <c r="E28" i="1"/>
  <c r="E29" i="1" s="1"/>
  <c r="A50" i="1" l="1"/>
  <c r="E39" i="1"/>
  <c r="E40" i="1"/>
  <c r="E38" i="1"/>
</calcChain>
</file>

<file path=xl/sharedStrings.xml><?xml version="1.0" encoding="utf-8"?>
<sst xmlns="http://schemas.openxmlformats.org/spreadsheetml/2006/main" count="57" uniqueCount="50">
  <si>
    <t>SIMULADOR CRÉDITO ASSOCIATIVO CEF</t>
  </si>
  <si>
    <t>1º PROPONENTE</t>
  </si>
  <si>
    <t>2º PROPONENTE</t>
  </si>
  <si>
    <t>NOME</t>
  </si>
  <si>
    <t>CPF</t>
  </si>
  <si>
    <t>RENDA BRUTA MÊS</t>
  </si>
  <si>
    <t>TOTAL RENDA</t>
  </si>
  <si>
    <t>(30% da renda familiar)</t>
  </si>
  <si>
    <t>SALDO FGTS</t>
  </si>
  <si>
    <t>TOTAL FGTS</t>
  </si>
  <si>
    <t>(50% da renda familiar)</t>
  </si>
  <si>
    <t>EMPREENDIMENTO</t>
  </si>
  <si>
    <t>UNIDADE</t>
  </si>
  <si>
    <t>VALOR DE AVALIAÇÃO</t>
  </si>
  <si>
    <t>VALOR DE VENDA</t>
  </si>
  <si>
    <t>BÔNUS BOM PAGADOR</t>
  </si>
  <si>
    <t>PORTAL DE EMPREENDIMENTOS CEF</t>
  </si>
  <si>
    <t>Prazo de Obras (Meses)</t>
  </si>
  <si>
    <t>Financiamento Pré-Aprovado</t>
  </si>
  <si>
    <t>FINANCIAMENTO</t>
  </si>
  <si>
    <t>Subsídio do Governo</t>
  </si>
  <si>
    <t>SUBSÍDIO</t>
  </si>
  <si>
    <t>Parcela de Financiamento</t>
  </si>
  <si>
    <t>FGTS</t>
  </si>
  <si>
    <t xml:space="preserve"> </t>
  </si>
  <si>
    <t>FINAN + SUB + FGTS</t>
  </si>
  <si>
    <t>ENTRADA TOTAL</t>
  </si>
  <si>
    <t>Ato Minímo</t>
  </si>
  <si>
    <t>ATO</t>
  </si>
  <si>
    <t>30 DIAS</t>
  </si>
  <si>
    <t>INFORMAÇÕES ADICIONAIS</t>
  </si>
  <si>
    <t>60 DIAS</t>
  </si>
  <si>
    <t>ITBI + Registro (Escritura)</t>
  </si>
  <si>
    <t>90 DIAS</t>
  </si>
  <si>
    <t>Pró-Soluto Total ($)</t>
  </si>
  <si>
    <t>SALDO À PARCELAR</t>
  </si>
  <si>
    <t xml:space="preserve">Parcela e Anual Maxíma </t>
  </si>
  <si>
    <t>Pró-Soluto (%)</t>
  </si>
  <si>
    <t>Anual</t>
  </si>
  <si>
    <t>Periodicidade</t>
  </si>
  <si>
    <t>PARCELA DE FINANCIAMENTO</t>
  </si>
  <si>
    <t>GASTO TOTAL (ENTRADA + EVOLUÇÃO DE OBRAS)</t>
  </si>
  <si>
    <t>Cálculo: Evolução de Obra/Seguro de Obra</t>
  </si>
  <si>
    <t>Parcela Inicial</t>
  </si>
  <si>
    <t>Parcela Média</t>
  </si>
  <si>
    <t>Parcela Final</t>
  </si>
  <si>
    <t>*OBS PREENCHER SÓ OS CAMPOS EM AZUL</t>
  </si>
  <si>
    <t>Análise Prévia Incorp.</t>
  </si>
  <si>
    <t>Nathan</t>
  </si>
  <si>
    <t>VILA 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</si>
</sst>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$&quot;* #,##0.00_-;\-&quot;R$&quot;* #,##0.00_-;_-&quot;R$&quot;* &quot;-&quot;??_-;_-@"/>
    <numFmt numFmtId="165" formatCode="_-&quot;R$&quot;\ * #,##0.00_-;\-&quot;R$&quot;\ * #,##0.00_-;_-&quot;R$&quot;\ * &quot;-&quot;??_-;_-@"/>
    <numFmt numFmtId="166" formatCode="&quot;R$&quot;\ #,##0.00"/>
    <numFmt numFmtId="167" formatCode="&quot;R$&quot;#,##0.00"/>
  </numFmts>
  <fonts count="23" x14ac:knownFonts="1">
    <font>
      <sz val="11"/>
      <name val="Calibri"/>
      <scheme val="minor"/>
    </font>
    <font>
      <b/>
      <u/>
      <sz val="18"/>
      <name val="Calibri"/>
      <family val="2"/>
    </font>
    <font>
      <sz val="11"/>
      <name val="Calibri"/>
      <family val="2"/>
    </font>
    <font>
      <b/>
      <sz val="16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3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sz val="14"/>
      <name val="Calibri"/>
      <family val="2"/>
    </font>
    <font>
      <b/>
      <sz val="12"/>
      <color rgb="FF006100"/>
      <name val="Calibri"/>
      <family val="2"/>
    </font>
    <font>
      <i/>
      <sz val="12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i/>
      <sz val="8"/>
      <color rgb="FF0C0C0C"/>
      <name val="Calibri"/>
      <family val="2"/>
    </font>
    <font>
      <i/>
      <sz val="12"/>
      <color rgb="FF0C0C0C"/>
      <name val="Calibri"/>
      <family val="2"/>
    </font>
    <font>
      <b/>
      <i/>
      <sz val="12"/>
      <name val="Calibri"/>
      <family val="2"/>
    </font>
    <font>
      <sz val="16"/>
      <name val="Calibri"/>
      <family val="2"/>
    </font>
    <font>
      <b/>
      <i/>
      <sz val="8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EEAF6"/>
        <bgColor rgb="FFDEEAF6"/>
      </patternFill>
    </fill>
    <fill>
      <patternFill patternType="solid">
        <fgColor rgb="FFE2EFD9"/>
        <bgColor rgb="FFE2EFD9"/>
      </patternFill>
    </fill>
  </fills>
  <borders count="5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7F7F7F"/>
      </top>
      <bottom style="medium">
        <color rgb="FF000000"/>
      </bottom>
      <diagonal/>
    </border>
    <border>
      <left/>
      <right style="medium">
        <color rgb="FF000000"/>
      </right>
      <top style="thin">
        <color rgb="FF7F7F7F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3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3" borderId="17" xfId="0" applyFont="1" applyFill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18" xfId="0" applyFont="1" applyBorder="1" applyAlignment="1">
      <alignment horizontal="left" vertical="center"/>
    </xf>
    <xf numFmtId="164" fontId="8" fillId="0" borderId="21" xfId="0" applyNumberFormat="1" applyFont="1" applyBorder="1" applyAlignment="1">
      <alignment horizontal="center" vertical="center"/>
    </xf>
    <xf numFmtId="164" fontId="8" fillId="0" borderId="22" xfId="0" applyNumberFormat="1" applyFont="1" applyBorder="1" applyAlignment="1">
      <alignment horizontal="center" vertical="center"/>
    </xf>
    <xf numFmtId="165" fontId="9" fillId="0" borderId="23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164" fontId="9" fillId="0" borderId="27" xfId="0" applyNumberFormat="1" applyFont="1" applyBorder="1" applyAlignment="1">
      <alignment vertical="center"/>
    </xf>
    <xf numFmtId="0" fontId="9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left" vertical="center"/>
    </xf>
    <xf numFmtId="164" fontId="7" fillId="0" borderId="16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164" fontId="7" fillId="0" borderId="8" xfId="0" applyNumberFormat="1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vertical="center"/>
    </xf>
    <xf numFmtId="0" fontId="8" fillId="0" borderId="3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7" fillId="0" borderId="29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8" xfId="0" applyFont="1" applyBorder="1" applyAlignment="1">
      <alignment horizontal="right" vertical="center"/>
    </xf>
    <xf numFmtId="0" fontId="7" fillId="2" borderId="9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11" fillId="4" borderId="35" xfId="0" applyFont="1" applyFill="1" applyBorder="1" applyAlignment="1">
      <alignment horizontal="left" vertical="center"/>
    </xf>
    <xf numFmtId="164" fontId="11" fillId="4" borderId="36" xfId="0" applyNumberFormat="1" applyFont="1" applyFill="1" applyBorder="1" applyAlignment="1">
      <alignment horizontal="left" vertical="center"/>
    </xf>
    <xf numFmtId="0" fontId="7" fillId="0" borderId="9" xfId="0" applyFont="1" applyBorder="1" applyAlignment="1">
      <alignment vertical="center"/>
    </xf>
    <xf numFmtId="0" fontId="7" fillId="0" borderId="29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164" fontId="7" fillId="0" borderId="34" xfId="0" applyNumberFormat="1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164" fontId="7" fillId="0" borderId="8" xfId="0" applyNumberFormat="1" applyFont="1" applyBorder="1" applyAlignment="1">
      <alignment vertical="center"/>
    </xf>
    <xf numFmtId="164" fontId="7" fillId="0" borderId="20" xfId="0" applyNumberFormat="1" applyFont="1" applyBorder="1" applyAlignment="1">
      <alignment horizontal="left" vertical="center"/>
    </xf>
    <xf numFmtId="0" fontId="7" fillId="0" borderId="8" xfId="0" applyFont="1" applyBorder="1" applyAlignment="1">
      <alignment vertical="center" wrapText="1"/>
    </xf>
    <xf numFmtId="164" fontId="4" fillId="0" borderId="8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7" fillId="0" borderId="27" xfId="0" applyFont="1" applyBorder="1" applyAlignment="1">
      <alignment horizontal="left" vertical="center"/>
    </xf>
    <xf numFmtId="10" fontId="4" fillId="0" borderId="8" xfId="0" applyNumberFormat="1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21" xfId="0" applyFont="1" applyBorder="1" applyAlignment="1">
      <alignment horizontal="left" vertical="center"/>
    </xf>
    <xf numFmtId="164" fontId="8" fillId="0" borderId="40" xfId="0" applyNumberFormat="1" applyFont="1" applyBorder="1" applyAlignment="1">
      <alignment horizontal="left" vertical="center"/>
    </xf>
    <xf numFmtId="165" fontId="13" fillId="0" borderId="8" xfId="0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left" vertical="center"/>
    </xf>
    <xf numFmtId="164" fontId="8" fillId="0" borderId="8" xfId="0" applyNumberFormat="1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66" fontId="15" fillId="0" borderId="26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14" fontId="16" fillId="0" borderId="8" xfId="0" applyNumberFormat="1" applyFont="1" applyBorder="1" applyAlignment="1">
      <alignment horizontal="center" vertical="center"/>
    </xf>
    <xf numFmtId="164" fontId="7" fillId="2" borderId="9" xfId="0" applyNumberFormat="1" applyFont="1" applyFill="1" applyBorder="1" applyAlignment="1">
      <alignment horizontal="center" vertical="center"/>
    </xf>
    <xf numFmtId="164" fontId="7" fillId="0" borderId="9" xfId="0" applyNumberFormat="1" applyFont="1" applyBorder="1" applyAlignment="1">
      <alignment horizontal="left" vertical="center"/>
    </xf>
    <xf numFmtId="164" fontId="7" fillId="0" borderId="29" xfId="0" applyNumberFormat="1" applyFont="1" applyBorder="1" applyAlignment="1">
      <alignment horizontal="left" vertical="center"/>
    </xf>
    <xf numFmtId="164" fontId="7" fillId="0" borderId="9" xfId="0" applyNumberFormat="1" applyFont="1" applyBorder="1" applyAlignment="1">
      <alignment vertical="center"/>
    </xf>
    <xf numFmtId="10" fontId="7" fillId="2" borderId="9" xfId="0" applyNumberFormat="1" applyFont="1" applyFill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164" fontId="18" fillId="0" borderId="18" xfId="0" applyNumberFormat="1" applyFont="1" applyBorder="1" applyAlignment="1">
      <alignment horizontal="left" vertical="center"/>
    </xf>
    <xf numFmtId="14" fontId="15" fillId="0" borderId="43" xfId="0" applyNumberFormat="1" applyFont="1" applyBorder="1" applyAlignment="1">
      <alignment horizontal="center" vertical="center"/>
    </xf>
    <xf numFmtId="164" fontId="7" fillId="0" borderId="27" xfId="0" applyNumberFormat="1" applyFont="1" applyBorder="1" applyAlignment="1">
      <alignment horizontal="left" vertical="center"/>
    </xf>
    <xf numFmtId="165" fontId="7" fillId="2" borderId="9" xfId="0" applyNumberFormat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right" vertical="center"/>
    </xf>
    <xf numFmtId="10" fontId="12" fillId="0" borderId="0" xfId="0" applyNumberFormat="1" applyFont="1" applyAlignment="1">
      <alignment horizontal="left" vertical="center"/>
    </xf>
    <xf numFmtId="49" fontId="8" fillId="0" borderId="18" xfId="0" applyNumberFormat="1" applyFont="1" applyBorder="1" applyAlignment="1">
      <alignment horizontal="center" vertical="center"/>
    </xf>
    <xf numFmtId="164" fontId="7" fillId="0" borderId="18" xfId="0" applyNumberFormat="1" applyFont="1" applyBorder="1" applyAlignment="1">
      <alignment horizontal="left" vertical="center"/>
    </xf>
    <xf numFmtId="166" fontId="15" fillId="0" borderId="20" xfId="0" applyNumberFormat="1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164" fontId="7" fillId="0" borderId="22" xfId="0" applyNumberFormat="1" applyFont="1" applyBorder="1" applyAlignment="1">
      <alignment horizontal="left" vertical="center"/>
    </xf>
    <xf numFmtId="10" fontId="7" fillId="0" borderId="51" xfId="0" applyNumberFormat="1" applyFont="1" applyBorder="1" applyAlignment="1">
      <alignment horizontal="center" vertical="center"/>
    </xf>
    <xf numFmtId="164" fontId="7" fillId="0" borderId="52" xfId="0" applyNumberFormat="1" applyFont="1" applyBorder="1" applyAlignment="1">
      <alignment vertical="center"/>
    </xf>
    <xf numFmtId="164" fontId="7" fillId="0" borderId="29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164" fontId="7" fillId="0" borderId="28" xfId="0" applyNumberFormat="1" applyFont="1" applyBorder="1" applyAlignment="1">
      <alignment vertical="center"/>
    </xf>
    <xf numFmtId="164" fontId="8" fillId="0" borderId="8" xfId="0" applyNumberFormat="1" applyFont="1" applyBorder="1" applyAlignment="1">
      <alignment vertical="center"/>
    </xf>
    <xf numFmtId="10" fontId="7" fillId="0" borderId="32" xfId="0" applyNumberFormat="1" applyFont="1" applyBorder="1" applyAlignment="1">
      <alignment horizontal="center" vertical="center"/>
    </xf>
    <xf numFmtId="164" fontId="7" fillId="0" borderId="33" xfId="0" applyNumberFormat="1" applyFont="1" applyBorder="1" applyAlignment="1">
      <alignment vertical="center"/>
    </xf>
    <xf numFmtId="10" fontId="4" fillId="0" borderId="29" xfId="0" applyNumberFormat="1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164" fontId="8" fillId="0" borderId="56" xfId="0" applyNumberFormat="1" applyFont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165" fontId="4" fillId="0" borderId="0" xfId="0" applyNumberFormat="1" applyFont="1" applyAlignment="1">
      <alignment vertical="center"/>
    </xf>
    <xf numFmtId="165" fontId="22" fillId="0" borderId="0" xfId="0" applyNumberFormat="1" applyFont="1" applyAlignment="1">
      <alignment vertical="center"/>
    </xf>
    <xf numFmtId="10" fontId="7" fillId="3" borderId="22" xfId="0" applyNumberFormat="1" applyFont="1" applyFill="1" applyBorder="1" applyAlignment="1">
      <alignment horizontal="center" vertical="center"/>
    </xf>
    <xf numFmtId="164" fontId="7" fillId="3" borderId="18" xfId="0" applyNumberFormat="1" applyFont="1" applyFill="1" applyBorder="1" applyAlignment="1" applyProtection="1">
      <alignment horizontal="left" vertical="center"/>
      <protection locked="0"/>
    </xf>
    <xf numFmtId="164" fontId="7" fillId="3" borderId="44" xfId="0" applyNumberFormat="1" applyFont="1" applyFill="1" applyBorder="1" applyAlignment="1" applyProtection="1">
      <alignment horizontal="left" vertical="center"/>
      <protection locked="0"/>
    </xf>
    <xf numFmtId="164" fontId="7" fillId="3" borderId="15" xfId="0" applyNumberFormat="1" applyFont="1" applyFill="1" applyBorder="1" applyAlignment="1" applyProtection="1">
      <alignment horizontal="left" vertical="center"/>
      <protection locked="0"/>
    </xf>
    <xf numFmtId="164" fontId="7" fillId="3" borderId="37" xfId="0" applyNumberFormat="1" applyFont="1" applyFill="1" applyBorder="1" applyAlignment="1" applyProtection="1">
      <alignment horizontal="center" vertical="center"/>
      <protection locked="0"/>
    </xf>
    <xf numFmtId="164" fontId="7" fillId="3" borderId="38" xfId="0" applyNumberFormat="1" applyFont="1" applyFill="1" applyBorder="1" applyAlignment="1" applyProtection="1">
      <alignment horizontal="center" vertical="center"/>
      <protection locked="0"/>
    </xf>
    <xf numFmtId="164" fontId="7" fillId="3" borderId="39" xfId="0" applyNumberFormat="1" applyFont="1" applyFill="1" applyBorder="1" applyAlignment="1" applyProtection="1">
      <alignment horizontal="center" vertical="center"/>
      <protection locked="0"/>
    </xf>
    <xf numFmtId="164" fontId="7" fillId="3" borderId="34" xfId="0" applyNumberFormat="1" applyFont="1" applyFill="1" applyBorder="1" applyAlignment="1" applyProtection="1">
      <alignment horizontal="center" vertical="center"/>
      <protection locked="0"/>
    </xf>
    <xf numFmtId="164" fontId="7" fillId="3" borderId="17" xfId="0" applyNumberFormat="1" applyFont="1" applyFill="1" applyBorder="1" applyAlignment="1" applyProtection="1">
      <alignment horizontal="center" vertical="center"/>
      <protection locked="0"/>
    </xf>
    <xf numFmtId="0" fontId="7" fillId="3" borderId="20" xfId="0" applyFont="1" applyFill="1" applyBorder="1" applyAlignment="1" applyProtection="1">
      <alignment horizontal="center" vertical="center"/>
      <protection locked="0"/>
    </xf>
    <xf numFmtId="164" fontId="7" fillId="3" borderId="20" xfId="0" applyNumberFormat="1" applyFont="1" applyFill="1" applyBorder="1" applyAlignment="1" applyProtection="1">
      <alignment horizontal="center" vertical="center"/>
      <protection locked="0"/>
    </xf>
    <xf numFmtId="164" fontId="7" fillId="3" borderId="26" xfId="0" applyNumberFormat="1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 vertical="center"/>
      <protection locked="0"/>
    </xf>
    <xf numFmtId="0" fontId="7" fillId="3" borderId="19" xfId="0" applyFont="1" applyFill="1" applyBorder="1" applyAlignment="1" applyProtection="1">
      <alignment horizontal="center" vertical="center"/>
      <protection locked="0"/>
    </xf>
    <xf numFmtId="164" fontId="7" fillId="3" borderId="19" xfId="0" applyNumberFormat="1" applyFont="1" applyFill="1" applyBorder="1" applyAlignment="1" applyProtection="1">
      <alignment horizontal="center" vertical="center"/>
      <protection locked="0"/>
    </xf>
    <xf numFmtId="164" fontId="7" fillId="3" borderId="25" xfId="0" applyNumberFormat="1" applyFont="1" applyFill="1" applyBorder="1" applyAlignment="1" applyProtection="1">
      <alignment horizontal="center" vertical="center"/>
      <protection locked="0"/>
    </xf>
    <xf numFmtId="164" fontId="8" fillId="3" borderId="31" xfId="0" applyNumberFormat="1" applyFont="1" applyFill="1" applyBorder="1" applyAlignment="1" applyProtection="1">
      <alignment horizontal="center" vertical="center"/>
      <protection locked="0"/>
    </xf>
    <xf numFmtId="0" fontId="8" fillId="3" borderId="33" xfId="0" applyFont="1" applyFill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/>
    <xf numFmtId="0" fontId="0" fillId="0" borderId="0" xfId="0"/>
    <xf numFmtId="0" fontId="2" fillId="0" borderId="7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167" fontId="19" fillId="0" borderId="49" xfId="0" applyNumberFormat="1" applyFont="1" applyBorder="1" applyAlignment="1">
      <alignment horizontal="center" vertical="center"/>
    </xf>
    <xf numFmtId="0" fontId="2" fillId="0" borderId="50" xfId="0" applyFont="1" applyBorder="1"/>
    <xf numFmtId="0" fontId="6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4" fillId="0" borderId="45" xfId="0" applyFont="1" applyBorder="1" applyAlignment="1">
      <alignment horizontal="center" vertical="center"/>
    </xf>
    <xf numFmtId="0" fontId="2" fillId="0" borderId="46" xfId="0" applyFont="1" applyBorder="1"/>
    <xf numFmtId="167" fontId="8" fillId="0" borderId="47" xfId="0" applyNumberFormat="1" applyFont="1" applyBorder="1" applyAlignment="1">
      <alignment horizontal="center" vertical="center"/>
    </xf>
    <xf numFmtId="0" fontId="2" fillId="0" borderId="48" xfId="0" applyFont="1" applyBorder="1"/>
    <xf numFmtId="0" fontId="8" fillId="0" borderId="13" xfId="0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2" fillId="0" borderId="42" xfId="0" applyFont="1" applyBorder="1"/>
    <xf numFmtId="0" fontId="8" fillId="0" borderId="13" xfId="0" applyFont="1" applyBorder="1" applyAlignment="1">
      <alignment horizontal="center" vertical="top"/>
    </xf>
    <xf numFmtId="0" fontId="20" fillId="0" borderId="54" xfId="0" applyFont="1" applyBorder="1" applyAlignment="1">
      <alignment horizontal="center" vertical="center"/>
    </xf>
    <xf numFmtId="0" fontId="2" fillId="0" borderId="55" xfId="0" applyFont="1" applyBorder="1"/>
    <xf numFmtId="0" fontId="6" fillId="0" borderId="13" xfId="0" applyFont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</cellXfs>
  <cellStyles count="1">
    <cellStyle name="Normal" xfId="0" builtinId="0"/>
  </cellStyles>
  <dxfs count="11">
    <dxf>
      <font>
        <b/>
        <color auto="1"/>
      </font>
      <fill>
        <patternFill patternType="solid">
          <fgColor rgb="FFFF0000"/>
          <bgColor rgb="FFFF0000"/>
        </patternFill>
      </fill>
    </dxf>
    <dxf>
      <font>
        <b/>
        <color auto="1"/>
      </font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none"/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800100</xdr:colOff>
      <xdr:row>1</xdr:row>
      <xdr:rowOff>123825</xdr:rowOff>
    </xdr:from>
    <xdr:ext cx="876300" cy="504825"/>
    <xdr:sp macro="[0]!Macro1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279380" y="807720"/>
          <a:ext cx="2118360" cy="51054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ctr"/>
          <a:endParaRPr lang="pt-BR" sz="1800" b="1">
            <a:solidFill>
              <a:schemeClr val="tx1">
                <a:lumMod val="95000"/>
                <a:lumOff val="5000"/>
              </a:schemeClr>
            </a:solidFill>
          </a:endParaRPr>
        </a:p>
      </xdr:txBody>
    </xdr:sp>
    <xdr:clientData fLocksWithSheet="0"/>
  </xdr:oneCellAnchor>
  <xdr:oneCellAnchor>
    <xdr:from>
      <xdr:col>7</xdr:col>
      <xdr:colOff>47625</xdr:colOff>
      <xdr:row>6</xdr:row>
      <xdr:rowOff>66675</xdr:rowOff>
    </xdr:from>
    <xdr:ext cx="171450" cy="85725"/>
    <xdr:sp macro="" textlink="">
      <xdr:nvSpPr>
        <xdr:cNvPr id="2" name="Seta: para a Direit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393680" y="1379220"/>
          <a:ext cx="175260" cy="91439"/>
        </a:xfrm>
        <a:prstGeom prst="rightArrow">
          <a:avLst/>
        </a:prstGeom>
        <a:solidFill>
          <a:schemeClr val="dk1"/>
        </a:solidFill>
        <a:ln w="12700" cap="flat" cmpd="sng" algn="ctr">
          <a:solidFill>
            <a:schemeClr val="dk1">
              <a:shade val="50000"/>
            </a:schemeClr>
          </a:solidFill>
          <a:prstDash val="solid"/>
          <a:miter lim="800000"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l"/>
          <a:endParaRPr lang="pt-BR" sz="1100"/>
        </a:p>
      </xdr:txBody>
    </xdr:sp>
    <xdr:clientData fLocksWithSheet="0"/>
  </xdr:oneCellAnchor>
  <xdr:oneCellAnchor>
    <xdr:from>
      <xdr:col>7</xdr:col>
      <xdr:colOff>47625</xdr:colOff>
      <xdr:row>7</xdr:row>
      <xdr:rowOff>66675</xdr:rowOff>
    </xdr:from>
    <xdr:ext cx="171450" cy="85725"/>
    <xdr:sp macro="" textlink="">
      <xdr:nvSpPr>
        <xdr:cNvPr id="6" name="Seta: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393680" y="1584960"/>
          <a:ext cx="175260" cy="91439"/>
        </a:xfrm>
        <a:prstGeom prst="rightArrow">
          <a:avLst/>
        </a:prstGeom>
        <a:solidFill>
          <a:schemeClr val="dk1"/>
        </a:solidFill>
        <a:ln w="12700" cap="flat" cmpd="sng" algn="ctr">
          <a:solidFill>
            <a:schemeClr val="dk1">
              <a:shade val="50000"/>
            </a:schemeClr>
          </a:solidFill>
          <a:prstDash val="solid"/>
          <a:miter lim="800000"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l"/>
          <a:endParaRPr lang="pt-BR" sz="1100"/>
        </a:p>
      </xdr:txBody>
    </xdr:sp>
    <xdr:clientData fLocksWithSheet="0"/>
  </xdr:oneCellAnchor>
  <xdr:oneCellAnchor>
    <xdr:from>
      <xdr:col>4</xdr:col>
      <xdr:colOff>762000</xdr:colOff>
      <xdr:row>0</xdr:row>
      <xdr:rowOff>133350</xdr:rowOff>
    </xdr:from>
    <xdr:ext cx="1228725" cy="7905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127936</xdr:colOff>
      <xdr:row>0</xdr:row>
      <xdr:rowOff>0</xdr:rowOff>
    </xdr:from>
    <xdr:to>
      <xdr:col>7</xdr:col>
      <xdr:colOff>1142999</xdr:colOff>
      <xdr:row>6</xdr:row>
      <xdr:rowOff>8032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AFA26124-1D3B-4865-81B1-2259ADC15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6203" y="0"/>
          <a:ext cx="1683929" cy="1074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0"/>
  <sheetViews>
    <sheetView showGridLines="0" tabSelected="1" topLeftCell="A10" zoomScale="90" zoomScaleNormal="90" workbookViewId="0">
      <selection activeCell="E17" sqref="E17"/>
    </sheetView>
  </sheetViews>
  <sheetFormatPr defaultColWidth="14.44140625" defaultRowHeight="15" customHeight="1" x14ac:dyDescent="0.3"/>
  <cols>
    <col min="1" max="1" width="23.33203125" customWidth="1"/>
    <col min="2" max="2" width="27.6640625" customWidth="1"/>
    <col min="3" max="3" width="28.33203125" customWidth="1"/>
    <col min="4" max="4" width="28.44140625" customWidth="1"/>
    <col min="5" max="5" width="20.33203125" customWidth="1"/>
    <col min="6" max="6" width="15.33203125" customWidth="1"/>
    <col min="7" max="7" width="9.77734375" customWidth="1"/>
    <col min="8" max="8" width="24.33203125" customWidth="1"/>
    <col min="9" max="9" width="0.33203125" customWidth="1"/>
    <col min="10" max="10" width="13.33203125" customWidth="1"/>
    <col min="11" max="11" width="8.77734375" customWidth="1"/>
  </cols>
  <sheetData>
    <row r="1" spans="1:11" ht="14.25" customHeight="1" x14ac:dyDescent="0.3">
      <c r="A1" s="112" t="s">
        <v>0</v>
      </c>
      <c r="B1" s="113"/>
      <c r="C1" s="113"/>
      <c r="D1" s="114"/>
      <c r="E1" s="1"/>
      <c r="F1" s="1"/>
      <c r="G1" s="1"/>
      <c r="H1" s="2"/>
      <c r="I1" s="3"/>
      <c r="J1" s="4"/>
      <c r="K1" s="4"/>
    </row>
    <row r="2" spans="1:11" ht="14.25" customHeight="1" x14ac:dyDescent="0.3">
      <c r="A2" s="115"/>
      <c r="B2" s="116"/>
      <c r="C2" s="116"/>
      <c r="D2" s="117"/>
      <c r="E2" s="5"/>
      <c r="F2" s="5"/>
      <c r="G2" s="5"/>
      <c r="H2" s="6"/>
      <c r="I2" s="7"/>
      <c r="J2" s="8"/>
      <c r="K2" s="8"/>
    </row>
    <row r="3" spans="1:11" ht="14.25" customHeight="1" x14ac:dyDescent="0.3">
      <c r="A3" s="118"/>
      <c r="B3" s="119"/>
      <c r="C3" s="119"/>
      <c r="D3" s="120"/>
      <c r="E3" s="5"/>
      <c r="F3" s="5"/>
      <c r="G3" s="5"/>
      <c r="H3" s="6"/>
      <c r="I3" s="7"/>
      <c r="J3" s="8"/>
      <c r="K3" s="8"/>
    </row>
    <row r="4" spans="1:11" ht="14.25" customHeight="1" x14ac:dyDescent="0.3">
      <c r="A4" s="137" t="s">
        <v>1</v>
      </c>
      <c r="B4" s="124"/>
      <c r="C4" s="137" t="s">
        <v>2</v>
      </c>
      <c r="D4" s="124"/>
      <c r="E4" s="9"/>
      <c r="F4" s="9"/>
      <c r="G4" s="9"/>
      <c r="H4" s="6"/>
      <c r="I4" s="7"/>
      <c r="J4" s="8"/>
      <c r="K4" s="8"/>
    </row>
    <row r="5" spans="1:11" ht="14.25" customHeight="1" x14ac:dyDescent="0.3">
      <c r="A5" s="10" t="s">
        <v>3</v>
      </c>
      <c r="B5" s="105" t="s">
        <v>48</v>
      </c>
      <c r="C5" s="10" t="s">
        <v>3</v>
      </c>
      <c r="D5" s="11"/>
      <c r="E5" s="12"/>
      <c r="F5" s="12"/>
      <c r="G5" s="6"/>
      <c r="H5" s="6"/>
      <c r="I5" s="7"/>
      <c r="J5" s="8"/>
      <c r="K5" s="8"/>
    </row>
    <row r="6" spans="1:11" ht="14.25" customHeight="1" x14ac:dyDescent="0.3">
      <c r="A6" s="13" t="s">
        <v>4</v>
      </c>
      <c r="B6" s="106"/>
      <c r="C6" s="13" t="s">
        <v>4</v>
      </c>
      <c r="D6" s="102"/>
      <c r="E6" s="12"/>
      <c r="F6" s="12"/>
      <c r="G6" s="6"/>
      <c r="H6" s="6"/>
      <c r="I6" s="7"/>
      <c r="J6" s="8"/>
      <c r="K6" s="8"/>
    </row>
    <row r="7" spans="1:11" ht="14.25" customHeight="1" x14ac:dyDescent="0.3">
      <c r="A7" s="13" t="s">
        <v>5</v>
      </c>
      <c r="B7" s="107">
        <v>3870</v>
      </c>
      <c r="C7" s="13" t="s">
        <v>5</v>
      </c>
      <c r="D7" s="103">
        <v>0</v>
      </c>
      <c r="E7" s="14" t="s">
        <v>6</v>
      </c>
      <c r="F7" s="15">
        <f t="shared" ref="F7:F8" si="0">B7+D7</f>
        <v>3870</v>
      </c>
      <c r="G7" s="16">
        <f>F7*30%</f>
        <v>1161</v>
      </c>
      <c r="H7" s="17" t="s">
        <v>7</v>
      </c>
      <c r="I7" s="7"/>
      <c r="J7" s="8"/>
      <c r="K7" s="8"/>
    </row>
    <row r="8" spans="1:11" ht="14.25" customHeight="1" x14ac:dyDescent="0.3">
      <c r="A8" s="18" t="s">
        <v>8</v>
      </c>
      <c r="B8" s="108"/>
      <c r="C8" s="18" t="s">
        <v>8</v>
      </c>
      <c r="D8" s="104">
        <v>0</v>
      </c>
      <c r="E8" s="14" t="s">
        <v>9</v>
      </c>
      <c r="F8" s="15">
        <f t="shared" si="0"/>
        <v>0</v>
      </c>
      <c r="G8" s="19">
        <f>F7*50%</f>
        <v>1935</v>
      </c>
      <c r="H8" s="20" t="s">
        <v>10</v>
      </c>
      <c r="I8" s="7"/>
      <c r="J8" s="8"/>
      <c r="K8" s="8"/>
    </row>
    <row r="9" spans="1:11" ht="14.25" customHeight="1" x14ac:dyDescent="0.3">
      <c r="A9" s="21"/>
      <c r="B9" s="22"/>
      <c r="C9" s="23"/>
      <c r="D9" s="24"/>
      <c r="E9" s="25"/>
      <c r="F9" s="25"/>
      <c r="G9" s="26"/>
      <c r="H9" s="6"/>
      <c r="I9" s="7"/>
      <c r="J9" s="8"/>
      <c r="K9" s="8"/>
    </row>
    <row r="10" spans="1:11" ht="14.25" customHeight="1" x14ac:dyDescent="0.3">
      <c r="A10" s="27" t="s">
        <v>11</v>
      </c>
      <c r="B10" s="109" t="s">
        <v>49</v>
      </c>
      <c r="C10" s="23"/>
      <c r="D10" s="24"/>
      <c r="E10" s="25"/>
      <c r="F10" s="25"/>
      <c r="G10" s="26"/>
      <c r="H10" s="6"/>
      <c r="I10" s="7"/>
      <c r="J10" s="8"/>
      <c r="K10" s="8"/>
    </row>
    <row r="11" spans="1:11" ht="14.25" customHeight="1" x14ac:dyDescent="0.3">
      <c r="A11" s="28" t="s">
        <v>12</v>
      </c>
      <c r="B11" s="110">
        <v>414</v>
      </c>
      <c r="C11" s="23"/>
      <c r="D11" s="24"/>
      <c r="E11" s="25"/>
      <c r="F11" s="25"/>
      <c r="G11" s="26"/>
      <c r="H11" s="6"/>
      <c r="I11" s="7"/>
      <c r="J11" s="8"/>
      <c r="K11" s="8"/>
    </row>
    <row r="12" spans="1:11" ht="14.25" customHeight="1" x14ac:dyDescent="0.3">
      <c r="A12" s="29"/>
      <c r="B12" s="12"/>
      <c r="C12" s="12"/>
      <c r="D12" s="12"/>
      <c r="E12" s="12"/>
      <c r="F12" s="6"/>
      <c r="G12" s="30"/>
      <c r="H12" s="6"/>
      <c r="I12" s="7"/>
      <c r="J12" s="8"/>
      <c r="K12" s="8"/>
    </row>
    <row r="13" spans="1:11" ht="15" customHeight="1" x14ac:dyDescent="0.3">
      <c r="A13" s="10" t="s">
        <v>13</v>
      </c>
      <c r="B13" s="100">
        <v>256000</v>
      </c>
      <c r="C13" s="31"/>
      <c r="D13" s="12"/>
      <c r="E13" s="12"/>
      <c r="F13" s="12"/>
      <c r="G13" s="12"/>
      <c r="H13" s="12"/>
      <c r="I13" s="32"/>
      <c r="J13" s="33"/>
      <c r="K13" s="33"/>
    </row>
    <row r="14" spans="1:11" ht="14.25" customHeight="1" x14ac:dyDescent="0.3">
      <c r="A14" s="13" t="s">
        <v>14</v>
      </c>
      <c r="B14" s="101">
        <v>234440</v>
      </c>
      <c r="C14" s="34"/>
      <c r="D14" s="12"/>
      <c r="E14" s="12"/>
      <c r="F14" s="12"/>
      <c r="G14" s="12"/>
      <c r="H14" s="12"/>
      <c r="I14" s="32"/>
      <c r="J14" s="33"/>
      <c r="K14" s="33"/>
    </row>
    <row r="15" spans="1:11" ht="14.25" customHeight="1" x14ac:dyDescent="0.3">
      <c r="A15" s="35" t="s">
        <v>15</v>
      </c>
      <c r="B15" s="36">
        <f>B13-B14</f>
        <v>21560</v>
      </c>
      <c r="C15" s="34"/>
      <c r="D15" s="129" t="s">
        <v>16</v>
      </c>
      <c r="E15" s="124"/>
      <c r="F15" s="34"/>
      <c r="G15" s="12"/>
      <c r="H15" s="12"/>
      <c r="I15" s="37"/>
      <c r="J15" s="33"/>
      <c r="K15" s="33"/>
    </row>
    <row r="16" spans="1:11" ht="14.25" customHeight="1" x14ac:dyDescent="0.3">
      <c r="A16" s="38"/>
      <c r="B16" s="34"/>
      <c r="C16" s="34"/>
      <c r="D16" s="21" t="s">
        <v>17</v>
      </c>
      <c r="E16" s="111">
        <v>40</v>
      </c>
      <c r="F16" s="34"/>
      <c r="G16" s="39"/>
      <c r="H16" s="12"/>
      <c r="I16" s="37"/>
      <c r="J16" s="33"/>
      <c r="K16" s="33"/>
    </row>
    <row r="17" spans="1:11" ht="15" customHeight="1" x14ac:dyDescent="0.3">
      <c r="A17" s="10" t="s">
        <v>14</v>
      </c>
      <c r="B17" s="40">
        <f>B14</f>
        <v>234440</v>
      </c>
      <c r="C17" s="41"/>
      <c r="D17" s="21" t="s">
        <v>18</v>
      </c>
      <c r="E17" s="97">
        <v>195000</v>
      </c>
      <c r="F17" s="34"/>
      <c r="G17" s="42"/>
      <c r="H17" s="12"/>
      <c r="I17" s="37"/>
      <c r="J17" s="33"/>
      <c r="K17" s="33"/>
    </row>
    <row r="18" spans="1:11" ht="14.25" customHeight="1" x14ac:dyDescent="0.3">
      <c r="A18" s="13" t="s">
        <v>19</v>
      </c>
      <c r="B18" s="43">
        <f t="shared" ref="B18:B19" si="1">E17</f>
        <v>195000</v>
      </c>
      <c r="C18" s="44"/>
      <c r="D18" s="21" t="s">
        <v>20</v>
      </c>
      <c r="E18" s="98">
        <v>2099</v>
      </c>
      <c r="F18" s="34"/>
      <c r="G18" s="45"/>
      <c r="H18" s="6"/>
      <c r="I18" s="46"/>
      <c r="J18" s="8"/>
      <c r="K18" s="8"/>
    </row>
    <row r="19" spans="1:11" ht="14.25" customHeight="1" thickBot="1" x14ac:dyDescent="0.35">
      <c r="A19" s="13" t="s">
        <v>21</v>
      </c>
      <c r="B19" s="43">
        <f t="shared" si="1"/>
        <v>2099</v>
      </c>
      <c r="C19" s="12"/>
      <c r="D19" s="47" t="s">
        <v>22</v>
      </c>
      <c r="E19" s="99">
        <v>1160.3900000000001</v>
      </c>
      <c r="F19" s="34"/>
      <c r="G19" s="48"/>
      <c r="H19" s="6"/>
      <c r="I19" s="46"/>
      <c r="J19" s="8"/>
      <c r="K19" s="8"/>
    </row>
    <row r="20" spans="1:11" ht="14.25" customHeight="1" x14ac:dyDescent="0.3">
      <c r="A20" s="13" t="s">
        <v>23</v>
      </c>
      <c r="B20" s="43">
        <f>F8</f>
        <v>0</v>
      </c>
      <c r="C20" s="12"/>
      <c r="D20" s="49" t="s">
        <v>24</v>
      </c>
      <c r="E20" s="49"/>
      <c r="F20" s="34"/>
      <c r="G20" s="6"/>
      <c r="H20" s="6"/>
      <c r="I20" s="7"/>
      <c r="J20" s="8"/>
      <c r="K20" s="8"/>
    </row>
    <row r="21" spans="1:11" ht="14.25" customHeight="1" x14ac:dyDescent="0.3">
      <c r="A21" s="35" t="s">
        <v>25</v>
      </c>
      <c r="B21" s="36">
        <f>B18+B19+B20</f>
        <v>197099</v>
      </c>
      <c r="C21" s="12"/>
      <c r="D21" s="49"/>
      <c r="E21" s="49"/>
      <c r="F21" s="34"/>
      <c r="G21" s="6"/>
      <c r="H21" s="6"/>
      <c r="I21" s="7"/>
      <c r="J21" s="8"/>
      <c r="K21" s="8"/>
    </row>
    <row r="22" spans="1:11" ht="14.25" customHeight="1" x14ac:dyDescent="0.3">
      <c r="A22" s="29"/>
      <c r="B22" s="42"/>
      <c r="C22" s="12"/>
      <c r="D22" s="49"/>
      <c r="E22" s="49"/>
      <c r="F22" s="34"/>
      <c r="G22" s="12"/>
      <c r="H22" s="12"/>
      <c r="I22" s="46"/>
      <c r="J22" s="8"/>
      <c r="K22" s="8"/>
    </row>
    <row r="23" spans="1:11" ht="15" customHeight="1" x14ac:dyDescent="0.3">
      <c r="A23" s="50" t="s">
        <v>26</v>
      </c>
      <c r="B23" s="51">
        <f>B17-B21</f>
        <v>37341</v>
      </c>
      <c r="C23" s="52"/>
      <c r="D23" s="49"/>
      <c r="E23" s="49"/>
      <c r="F23" s="34"/>
      <c r="G23" s="12"/>
      <c r="H23" s="12"/>
      <c r="I23" s="7"/>
      <c r="J23" s="8"/>
      <c r="K23" s="8"/>
    </row>
    <row r="24" spans="1:11" ht="15" customHeight="1" x14ac:dyDescent="0.3">
      <c r="A24" s="53"/>
      <c r="B24" s="54"/>
      <c r="C24" s="55" t="s">
        <v>27</v>
      </c>
      <c r="D24" s="49"/>
      <c r="E24" s="49"/>
      <c r="F24" s="34"/>
      <c r="G24" s="12"/>
      <c r="H24" s="12"/>
      <c r="I24" s="46"/>
      <c r="J24" s="8"/>
      <c r="K24" s="8"/>
    </row>
    <row r="25" spans="1:11" ht="14.25" customHeight="1" x14ac:dyDescent="0.3">
      <c r="A25" s="56" t="s">
        <v>28</v>
      </c>
      <c r="B25" s="96">
        <v>1500</v>
      </c>
      <c r="C25" s="57">
        <v>1500</v>
      </c>
      <c r="D25" s="49"/>
      <c r="E25" s="49"/>
      <c r="F25" s="34"/>
      <c r="G25" s="12"/>
      <c r="H25" s="132"/>
      <c r="I25" s="133"/>
      <c r="J25" s="12"/>
      <c r="K25" s="33"/>
    </row>
    <row r="26" spans="1:11" ht="14.25" customHeight="1" x14ac:dyDescent="0.3">
      <c r="A26" s="58" t="s">
        <v>29</v>
      </c>
      <c r="B26" s="94"/>
      <c r="C26" s="59"/>
      <c r="D26" s="129" t="s">
        <v>30</v>
      </c>
      <c r="E26" s="124"/>
      <c r="F26" s="12"/>
      <c r="G26" s="12"/>
      <c r="H26" s="34"/>
      <c r="I26" s="60"/>
      <c r="J26" s="12"/>
      <c r="K26" s="33"/>
    </row>
    <row r="27" spans="1:11" ht="14.25" customHeight="1" x14ac:dyDescent="0.3">
      <c r="A27" s="58" t="s">
        <v>31</v>
      </c>
      <c r="B27" s="94"/>
      <c r="C27" s="59"/>
      <c r="D27" s="21" t="s">
        <v>32</v>
      </c>
      <c r="E27" s="61">
        <f>B17*0.04</f>
        <v>9377.6</v>
      </c>
      <c r="F27" s="12"/>
      <c r="G27" s="12"/>
      <c r="H27" s="34"/>
      <c r="I27" s="60"/>
      <c r="J27" s="12"/>
      <c r="K27" s="33"/>
    </row>
    <row r="28" spans="1:11" ht="14.25" customHeight="1" x14ac:dyDescent="0.3">
      <c r="A28" s="58" t="s">
        <v>33</v>
      </c>
      <c r="B28" s="94"/>
      <c r="C28" s="59"/>
      <c r="D28" s="62" t="s">
        <v>34</v>
      </c>
      <c r="E28" s="63">
        <f>B23-B25</f>
        <v>35841</v>
      </c>
      <c r="F28" s="12"/>
      <c r="G28" s="12"/>
      <c r="H28" s="34"/>
      <c r="I28" s="64"/>
      <c r="J28" s="12"/>
      <c r="K28" s="33"/>
    </row>
    <row r="29" spans="1:11" ht="14.25" customHeight="1" x14ac:dyDescent="0.3">
      <c r="A29" s="65" t="s">
        <v>35</v>
      </c>
      <c r="B29" s="66">
        <f>B23-B25-B26-B27-B28-B31-B32-B33-B34</f>
        <v>31391</v>
      </c>
      <c r="C29" s="67" t="s">
        <v>36</v>
      </c>
      <c r="D29" s="68" t="s">
        <v>37</v>
      </c>
      <c r="E29" s="93">
        <f>E28/B17</f>
        <v>0.15287920150145026</v>
      </c>
      <c r="F29" s="12"/>
      <c r="G29" s="12"/>
      <c r="H29" s="34"/>
      <c r="I29" s="69"/>
      <c r="J29" s="70"/>
      <c r="K29" s="71"/>
    </row>
    <row r="30" spans="1:11" ht="14.25" customHeight="1" x14ac:dyDescent="0.3">
      <c r="A30" s="72">
        <f>E16-4</f>
        <v>36</v>
      </c>
      <c r="B30" s="73">
        <f>B29/A30</f>
        <v>871.97222222222217</v>
      </c>
      <c r="C30" s="74">
        <f>ROUND(G8-E19,2)</f>
        <v>774.61</v>
      </c>
      <c r="D30" s="12"/>
      <c r="E30" s="12"/>
      <c r="F30" s="12"/>
      <c r="G30" s="12"/>
      <c r="H30" s="34"/>
      <c r="I30" s="69"/>
      <c r="J30" s="12"/>
      <c r="K30" s="33"/>
    </row>
    <row r="31" spans="1:11" ht="14.25" customHeight="1" x14ac:dyDescent="0.3">
      <c r="A31" s="72" t="s">
        <v>38</v>
      </c>
      <c r="B31" s="94">
        <v>1450</v>
      </c>
      <c r="C31" s="74">
        <f>B7*80%</f>
        <v>3096</v>
      </c>
      <c r="D31" s="12"/>
      <c r="E31" s="12"/>
      <c r="F31" s="12"/>
      <c r="G31" s="12"/>
      <c r="H31" s="12"/>
      <c r="I31" s="7"/>
      <c r="J31" s="8"/>
      <c r="K31" s="8"/>
    </row>
    <row r="32" spans="1:11" ht="14.25" customHeight="1" x14ac:dyDescent="0.3">
      <c r="A32" s="72" t="s">
        <v>38</v>
      </c>
      <c r="B32" s="94">
        <v>1450</v>
      </c>
      <c r="C32" s="74">
        <f>B7*80%</f>
        <v>3096</v>
      </c>
      <c r="D32" s="12"/>
      <c r="E32" s="12"/>
      <c r="F32" s="6"/>
      <c r="G32" s="6"/>
      <c r="H32" s="6"/>
      <c r="I32" s="7"/>
      <c r="J32" s="8"/>
      <c r="K32" s="8"/>
    </row>
    <row r="33" spans="1:11" ht="14.25" customHeight="1" x14ac:dyDescent="0.3">
      <c r="A33" s="72" t="s">
        <v>38</v>
      </c>
      <c r="B33" s="95">
        <v>1450</v>
      </c>
      <c r="C33" s="57">
        <f>B7*80%</f>
        <v>3096</v>
      </c>
      <c r="D33" s="12"/>
      <c r="E33" s="12">
        <v>0.17035311797317532</v>
      </c>
      <c r="F33" s="6"/>
      <c r="G33" s="6"/>
      <c r="H33" s="6"/>
      <c r="I33" s="7"/>
      <c r="J33" s="8"/>
      <c r="K33" s="8"/>
    </row>
    <row r="34" spans="1:11" ht="14.25" customHeight="1" x14ac:dyDescent="0.3">
      <c r="A34" s="75" t="s">
        <v>39</v>
      </c>
      <c r="B34" s="76">
        <v>100</v>
      </c>
      <c r="C34" s="59"/>
      <c r="D34" s="12"/>
      <c r="E34" s="12"/>
      <c r="F34" s="6"/>
      <c r="G34" s="6"/>
      <c r="H34" s="6"/>
      <c r="I34" s="7"/>
      <c r="J34" s="8"/>
      <c r="K34" s="8"/>
    </row>
    <row r="35" spans="1:11" ht="15" customHeight="1" x14ac:dyDescent="0.3">
      <c r="A35" s="125"/>
      <c r="B35" s="126"/>
      <c r="C35" s="6"/>
      <c r="D35" s="12"/>
      <c r="E35" s="12"/>
      <c r="F35" s="6"/>
      <c r="G35" s="6"/>
      <c r="H35" s="6"/>
      <c r="I35" s="7"/>
      <c r="J35" s="8"/>
      <c r="K35" s="8"/>
    </row>
    <row r="36" spans="1:11" ht="14.25" customHeight="1" x14ac:dyDescent="0.3">
      <c r="A36" s="123" t="s">
        <v>40</v>
      </c>
      <c r="B36" s="124"/>
      <c r="C36" s="6"/>
      <c r="D36" s="12"/>
      <c r="E36" s="12"/>
      <c r="F36" s="6"/>
      <c r="G36" s="6"/>
      <c r="H36" s="6"/>
      <c r="I36" s="7"/>
      <c r="J36" s="8"/>
      <c r="K36" s="8"/>
    </row>
    <row r="37" spans="1:11" ht="14.25" customHeight="1" x14ac:dyDescent="0.3">
      <c r="A37" s="127">
        <f>E19</f>
        <v>1160.3900000000001</v>
      </c>
      <c r="B37" s="128"/>
      <c r="C37" s="6"/>
      <c r="D37" s="130" t="s">
        <v>41</v>
      </c>
      <c r="E37" s="124"/>
      <c r="F37" s="6"/>
      <c r="G37" s="6"/>
      <c r="H37" s="6"/>
      <c r="I37" s="7"/>
      <c r="J37" s="8"/>
      <c r="K37" s="8"/>
    </row>
    <row r="38" spans="1:11" ht="14.25" customHeight="1" x14ac:dyDescent="0.3">
      <c r="A38" s="121" t="s">
        <v>42</v>
      </c>
      <c r="B38" s="122"/>
      <c r="C38" s="6"/>
      <c r="D38" s="38" t="s">
        <v>43</v>
      </c>
      <c r="E38" s="63">
        <f>B39+B30</f>
        <v>906.78392222222215</v>
      </c>
      <c r="F38" s="6"/>
      <c r="G38" s="6"/>
      <c r="H38" s="6"/>
      <c r="I38" s="7"/>
      <c r="J38" s="8"/>
      <c r="K38" s="8"/>
    </row>
    <row r="39" spans="1:11" ht="14.25" customHeight="1" x14ac:dyDescent="0.3">
      <c r="A39" s="77">
        <v>0.03</v>
      </c>
      <c r="B39" s="78">
        <f>A37*A39</f>
        <v>34.811700000000002</v>
      </c>
      <c r="C39" s="41"/>
      <c r="D39" s="79" t="s">
        <v>44</v>
      </c>
      <c r="E39" s="63">
        <f>B30+B45</f>
        <v>1336.1282222222221</v>
      </c>
      <c r="F39" s="6"/>
      <c r="G39" s="6"/>
      <c r="H39" s="6"/>
      <c r="I39" s="7"/>
      <c r="J39" s="8"/>
      <c r="K39" s="8"/>
    </row>
    <row r="40" spans="1:11" ht="14.25" customHeight="1" x14ac:dyDescent="0.3">
      <c r="A40" s="77">
        <v>0.06</v>
      </c>
      <c r="B40" s="78">
        <f>A37*A40</f>
        <v>69.623400000000004</v>
      </c>
      <c r="C40" s="80"/>
      <c r="D40" s="81" t="s">
        <v>45</v>
      </c>
      <c r="E40" s="82">
        <f>B47+B30</f>
        <v>1800.2842222222223</v>
      </c>
      <c r="F40" s="6"/>
      <c r="G40" s="6"/>
      <c r="H40" s="6"/>
      <c r="I40" s="7"/>
      <c r="J40" s="8"/>
      <c r="K40" s="8"/>
    </row>
    <row r="41" spans="1:11" ht="14.25" customHeight="1" x14ac:dyDescent="0.3">
      <c r="A41" s="77">
        <v>0.09</v>
      </c>
      <c r="B41" s="78">
        <f>A37*A41</f>
        <v>104.43510000000001</v>
      </c>
      <c r="C41" s="41"/>
      <c r="D41" s="83"/>
      <c r="E41" s="83"/>
      <c r="F41" s="6"/>
      <c r="G41" s="6"/>
      <c r="H41" s="6"/>
      <c r="I41" s="7"/>
      <c r="J41" s="8"/>
      <c r="K41" s="8"/>
    </row>
    <row r="42" spans="1:11" ht="14.25" customHeight="1" x14ac:dyDescent="0.3">
      <c r="A42" s="77">
        <v>0.15</v>
      </c>
      <c r="B42" s="78">
        <f>A37*A42</f>
        <v>174.05850000000001</v>
      </c>
      <c r="C42" s="80"/>
      <c r="D42" s="83"/>
      <c r="E42" s="83"/>
      <c r="F42" s="6"/>
      <c r="G42" s="6"/>
      <c r="H42" s="6"/>
      <c r="I42" s="7"/>
      <c r="J42" s="8"/>
      <c r="K42" s="8"/>
    </row>
    <row r="43" spans="1:11" ht="14.25" customHeight="1" x14ac:dyDescent="0.3">
      <c r="A43" s="77">
        <v>0.2</v>
      </c>
      <c r="B43" s="78">
        <f>A37*A43</f>
        <v>232.07800000000003</v>
      </c>
      <c r="C43" s="41"/>
      <c r="D43" s="83"/>
      <c r="E43" s="83"/>
      <c r="F43" s="6"/>
      <c r="G43" s="6"/>
      <c r="H43" s="6"/>
      <c r="I43" s="7"/>
      <c r="J43" s="8"/>
      <c r="K43" s="8"/>
    </row>
    <row r="44" spans="1:11" ht="14.25" customHeight="1" x14ac:dyDescent="0.3">
      <c r="A44" s="77">
        <v>0.3</v>
      </c>
      <c r="B44" s="78">
        <f>A37*A44</f>
        <v>348.11700000000002</v>
      </c>
      <c r="C44" s="138" t="s">
        <v>46</v>
      </c>
      <c r="D44" s="124"/>
      <c r="E44" s="83"/>
      <c r="F44" s="6"/>
      <c r="G44" s="6"/>
      <c r="H44" s="6"/>
      <c r="I44" s="7"/>
      <c r="J44" s="8"/>
      <c r="K44" s="8"/>
    </row>
    <row r="45" spans="1:11" ht="15" customHeight="1" x14ac:dyDescent="0.3">
      <c r="A45" s="77">
        <v>0.4</v>
      </c>
      <c r="B45" s="78">
        <f>A37*A45</f>
        <v>464.15600000000006</v>
      </c>
      <c r="C45" s="5"/>
      <c r="D45" s="83"/>
      <c r="E45" s="83"/>
      <c r="F45" s="6"/>
      <c r="G45" s="6"/>
      <c r="H45" s="6"/>
      <c r="I45" s="7"/>
      <c r="J45" s="8"/>
      <c r="K45" s="8"/>
    </row>
    <row r="46" spans="1:11" ht="15" customHeight="1" x14ac:dyDescent="0.3">
      <c r="A46" s="77">
        <v>0.65</v>
      </c>
      <c r="B46" s="78">
        <f>A37*A46</f>
        <v>754.25350000000014</v>
      </c>
      <c r="C46" s="5"/>
      <c r="D46" s="83"/>
      <c r="E46" s="83"/>
      <c r="F46" s="6"/>
      <c r="G46" s="6"/>
      <c r="H46" s="6"/>
      <c r="I46" s="7"/>
      <c r="J46" s="8"/>
      <c r="K46" s="8"/>
    </row>
    <row r="47" spans="1:11" ht="14.25" customHeight="1" x14ac:dyDescent="0.3">
      <c r="A47" s="84">
        <v>0.8</v>
      </c>
      <c r="B47" s="85">
        <f>A37*A47</f>
        <v>928.31200000000013</v>
      </c>
      <c r="C47" s="6"/>
      <c r="D47" s="83"/>
      <c r="E47" s="83"/>
      <c r="F47" s="6"/>
      <c r="G47" s="6"/>
      <c r="H47" s="6"/>
      <c r="I47" s="7"/>
      <c r="J47" s="8"/>
      <c r="K47" s="8"/>
    </row>
    <row r="48" spans="1:11" ht="15" customHeight="1" x14ac:dyDescent="0.3">
      <c r="A48" s="86"/>
      <c r="B48" s="6"/>
      <c r="C48" s="6"/>
      <c r="D48" s="83"/>
      <c r="E48" s="83"/>
      <c r="F48" s="6"/>
      <c r="G48" s="6"/>
      <c r="H48" s="6"/>
      <c r="I48" s="7"/>
      <c r="J48" s="8"/>
      <c r="K48" s="8"/>
    </row>
    <row r="49" spans="1:11" ht="14.25" customHeight="1" x14ac:dyDescent="0.3">
      <c r="A49" s="134" t="s">
        <v>47</v>
      </c>
      <c r="B49" s="124"/>
      <c r="C49" s="6"/>
      <c r="D49" s="83"/>
      <c r="E49" s="83"/>
      <c r="F49" s="6"/>
      <c r="G49" s="6"/>
      <c r="H49" s="6"/>
      <c r="I49" s="7"/>
      <c r="J49" s="8"/>
      <c r="K49" s="8"/>
    </row>
    <row r="50" spans="1:11" ht="14.25" customHeight="1" x14ac:dyDescent="0.3">
      <c r="A50" s="135" t="str">
        <f>IF(AND(B30&lt;=C30,E29&lt;=0.17,B31&lt;=C31,B32&lt;=C32,B33&lt;=C33),"FLUXO APROVADO","FLUXO DE RISCO")</f>
        <v>FLUXO DE RISCO</v>
      </c>
      <c r="B50" s="136"/>
      <c r="C50" s="6"/>
      <c r="D50" s="83"/>
      <c r="E50" s="83"/>
      <c r="F50" s="131"/>
      <c r="G50" s="126"/>
      <c r="H50" s="6"/>
      <c r="I50" s="7"/>
      <c r="J50" s="8"/>
      <c r="K50" s="8"/>
    </row>
    <row r="51" spans="1:11" ht="14.25" customHeight="1" x14ac:dyDescent="0.3">
      <c r="A51" s="87"/>
      <c r="B51" s="88"/>
      <c r="C51" s="88"/>
      <c r="D51" s="89"/>
      <c r="E51" s="89"/>
      <c r="F51" s="88"/>
      <c r="G51" s="88"/>
      <c r="H51" s="88"/>
      <c r="I51" s="90"/>
      <c r="J51" s="8"/>
      <c r="K51" s="8"/>
    </row>
    <row r="52" spans="1:11" ht="14.25" customHeight="1" x14ac:dyDescent="0.3">
      <c r="A52" s="91"/>
      <c r="B52" s="91"/>
      <c r="C52" s="8"/>
      <c r="D52" s="83"/>
      <c r="E52" s="83"/>
      <c r="F52" s="8"/>
      <c r="G52" s="8"/>
      <c r="H52" s="8"/>
      <c r="I52" s="8"/>
      <c r="J52" s="8"/>
      <c r="K52" s="8"/>
    </row>
    <row r="53" spans="1:11" ht="14.25" customHeight="1" x14ac:dyDescent="0.3">
      <c r="A53" s="91"/>
      <c r="B53" s="91"/>
      <c r="C53" s="8"/>
      <c r="D53" s="83"/>
      <c r="E53" s="83"/>
      <c r="F53" s="8"/>
      <c r="G53" s="8"/>
      <c r="H53" s="8"/>
      <c r="I53" s="8"/>
      <c r="J53" s="8"/>
      <c r="K53" s="8"/>
    </row>
    <row r="54" spans="1:11" ht="14.25" customHeight="1" x14ac:dyDescent="0.3">
      <c r="A54" s="91"/>
      <c r="B54" s="91"/>
      <c r="C54" s="8"/>
      <c r="D54" s="83"/>
      <c r="E54" s="83"/>
      <c r="F54" s="8"/>
      <c r="G54" s="8"/>
      <c r="H54" s="8"/>
      <c r="I54" s="8"/>
      <c r="J54" s="8"/>
      <c r="K54" s="8"/>
    </row>
    <row r="55" spans="1:11" ht="14.25" customHeight="1" x14ac:dyDescent="0.3">
      <c r="A55" s="91"/>
      <c r="B55" s="91"/>
      <c r="C55" s="8"/>
      <c r="D55" s="83"/>
      <c r="E55" s="83"/>
      <c r="F55" s="8"/>
      <c r="G55" s="8"/>
      <c r="H55" s="8"/>
      <c r="I55" s="8"/>
      <c r="J55" s="8"/>
      <c r="K55" s="8"/>
    </row>
    <row r="56" spans="1:11" ht="14.25" customHeight="1" x14ac:dyDescent="0.3">
      <c r="A56" s="92"/>
      <c r="B56" s="92"/>
      <c r="C56" s="92"/>
      <c r="D56" s="92"/>
      <c r="E56" s="8"/>
      <c r="F56" s="8"/>
      <c r="G56" s="8"/>
      <c r="H56" s="8"/>
      <c r="I56" s="8"/>
      <c r="J56" s="8"/>
      <c r="K56" s="8"/>
    </row>
    <row r="57" spans="1:11" ht="14.25" customHeight="1" x14ac:dyDescent="0.3">
      <c r="A57" s="92"/>
      <c r="B57" s="92"/>
      <c r="C57" s="92"/>
      <c r="D57" s="92"/>
      <c r="E57" s="8"/>
      <c r="F57" s="8"/>
      <c r="G57" s="8"/>
      <c r="H57" s="8"/>
      <c r="I57" s="8"/>
      <c r="J57" s="8"/>
      <c r="K57" s="8"/>
    </row>
    <row r="58" spans="1:11" ht="14.25" customHeight="1" x14ac:dyDescent="0.3">
      <c r="A58" s="92"/>
      <c r="B58" s="92"/>
      <c r="C58" s="92"/>
      <c r="D58" s="92"/>
      <c r="E58" s="8"/>
      <c r="F58" s="8"/>
      <c r="G58" s="8"/>
      <c r="H58" s="8"/>
      <c r="I58" s="8"/>
      <c r="J58" s="8"/>
      <c r="K58" s="8"/>
    </row>
    <row r="59" spans="1:11" ht="14.25" customHeight="1" x14ac:dyDescent="0.3">
      <c r="A59" s="92"/>
      <c r="B59" s="92"/>
      <c r="C59" s="92"/>
      <c r="D59" s="92"/>
      <c r="E59" s="8"/>
      <c r="F59" s="8"/>
      <c r="G59" s="8"/>
      <c r="H59" s="8"/>
      <c r="I59" s="8"/>
      <c r="J59" s="8"/>
      <c r="K59" s="8"/>
    </row>
    <row r="60" spans="1:11" ht="15.75" customHeight="1" x14ac:dyDescent="0.3">
      <c r="A60" s="92"/>
      <c r="B60" s="92"/>
      <c r="C60" s="92"/>
      <c r="D60" s="92"/>
      <c r="E60" s="8"/>
      <c r="F60" s="8"/>
      <c r="G60" s="8"/>
      <c r="H60" s="8"/>
      <c r="I60" s="8"/>
      <c r="J60" s="8"/>
      <c r="K60" s="8"/>
    </row>
    <row r="61" spans="1:11" ht="15.75" customHeight="1" x14ac:dyDescent="0.3">
      <c r="A61" s="92"/>
      <c r="B61" s="92"/>
      <c r="C61" s="92"/>
      <c r="D61" s="92"/>
      <c r="E61" s="8"/>
      <c r="F61" s="8"/>
      <c r="G61" s="8"/>
      <c r="H61" s="8"/>
      <c r="I61" s="8"/>
      <c r="J61" s="8"/>
      <c r="K61" s="8"/>
    </row>
    <row r="62" spans="1:11" ht="15.75" customHeight="1" x14ac:dyDescent="0.3">
      <c r="A62" s="92"/>
      <c r="B62" s="92"/>
      <c r="C62" s="92"/>
      <c r="D62" s="92"/>
      <c r="E62" s="8"/>
      <c r="F62" s="8"/>
      <c r="G62" s="8"/>
      <c r="H62" s="8"/>
      <c r="I62" s="8"/>
      <c r="J62" s="8"/>
      <c r="K62" s="8"/>
    </row>
    <row r="63" spans="1:11" ht="14.25" customHeight="1" x14ac:dyDescent="0.3">
      <c r="A63" s="92"/>
      <c r="B63" s="92"/>
      <c r="C63" s="92"/>
      <c r="D63" s="92"/>
      <c r="E63" s="8"/>
      <c r="F63" s="8"/>
      <c r="G63" s="8"/>
      <c r="H63" s="8"/>
      <c r="I63" s="8"/>
      <c r="J63" s="8"/>
      <c r="K63" s="8"/>
    </row>
    <row r="64" spans="1:11" ht="14.25" customHeight="1" x14ac:dyDescent="0.3">
      <c r="A64" s="92"/>
      <c r="B64" s="92"/>
      <c r="C64" s="92"/>
      <c r="D64" s="92"/>
      <c r="E64" s="8"/>
      <c r="F64" s="8"/>
      <c r="G64" s="8"/>
      <c r="H64" s="8"/>
      <c r="I64" s="8"/>
      <c r="J64" s="8"/>
      <c r="K64" s="8"/>
    </row>
    <row r="65" spans="1:11" ht="14.25" customHeight="1" x14ac:dyDescent="0.3">
      <c r="A65" s="92"/>
      <c r="B65" s="92"/>
      <c r="C65" s="92"/>
      <c r="D65" s="92"/>
      <c r="E65" s="8"/>
      <c r="F65" s="8"/>
      <c r="G65" s="8"/>
      <c r="H65" s="8"/>
      <c r="I65" s="8"/>
      <c r="J65" s="8"/>
      <c r="K65" s="8"/>
    </row>
    <row r="66" spans="1:11" ht="14.25" customHeight="1" x14ac:dyDescent="0.3">
      <c r="A66" s="92"/>
      <c r="B66" s="92"/>
      <c r="C66" s="92"/>
      <c r="D66" s="92"/>
      <c r="E66" s="8"/>
      <c r="F66" s="8"/>
      <c r="G66" s="8"/>
      <c r="H66" s="8"/>
      <c r="I66" s="8"/>
      <c r="J66" s="8"/>
      <c r="K66" s="8"/>
    </row>
    <row r="67" spans="1:11" ht="14.25" customHeight="1" x14ac:dyDescent="0.3">
      <c r="A67" s="92"/>
      <c r="B67" s="92"/>
      <c r="C67" s="92"/>
      <c r="D67" s="92"/>
      <c r="E67" s="8"/>
      <c r="F67" s="8"/>
      <c r="G67" s="8"/>
      <c r="H67" s="8"/>
      <c r="I67" s="8"/>
      <c r="J67" s="8"/>
      <c r="K67" s="8"/>
    </row>
    <row r="68" spans="1:11" ht="14.25" customHeight="1" x14ac:dyDescent="0.3">
      <c r="A68" s="92"/>
      <c r="B68" s="92"/>
      <c r="C68" s="92"/>
      <c r="D68" s="92"/>
      <c r="E68" s="8"/>
      <c r="F68" s="8"/>
      <c r="G68" s="8"/>
      <c r="H68" s="8"/>
      <c r="I68" s="8"/>
      <c r="J68" s="8"/>
      <c r="K68" s="8"/>
    </row>
    <row r="69" spans="1:11" ht="14.25" customHeight="1" x14ac:dyDescent="0.3">
      <c r="A69" s="92"/>
      <c r="B69" s="92"/>
      <c r="C69" s="92"/>
      <c r="D69" s="92"/>
      <c r="E69" s="8"/>
      <c r="F69" s="8"/>
      <c r="G69" s="8"/>
      <c r="H69" s="8"/>
      <c r="I69" s="8"/>
      <c r="J69" s="8"/>
      <c r="K69" s="8"/>
    </row>
    <row r="70" spans="1:11" ht="14.25" customHeight="1" x14ac:dyDescent="0.3">
      <c r="A70" s="92"/>
      <c r="B70" s="92"/>
      <c r="C70" s="92"/>
      <c r="D70" s="92"/>
      <c r="E70" s="8"/>
      <c r="F70" s="8"/>
      <c r="G70" s="8"/>
      <c r="H70" s="8"/>
      <c r="I70" s="8"/>
      <c r="J70" s="8"/>
      <c r="K70" s="8"/>
    </row>
    <row r="71" spans="1:11" ht="14.25" customHeight="1" x14ac:dyDescent="0.3">
      <c r="A71" s="92"/>
      <c r="B71" s="92"/>
      <c r="C71" s="92"/>
      <c r="D71" s="92"/>
      <c r="E71" s="8"/>
      <c r="F71" s="8"/>
      <c r="G71" s="8"/>
      <c r="H71" s="8"/>
      <c r="I71" s="8"/>
      <c r="J71" s="8"/>
      <c r="K71" s="8"/>
    </row>
    <row r="72" spans="1:11" ht="14.25" customHeight="1" x14ac:dyDescent="0.3">
      <c r="A72" s="92"/>
      <c r="B72" s="92"/>
      <c r="C72" s="92"/>
      <c r="D72" s="92"/>
      <c r="E72" s="8"/>
      <c r="F72" s="8"/>
      <c r="G72" s="8"/>
      <c r="H72" s="8"/>
      <c r="I72" s="8"/>
      <c r="J72" s="8"/>
      <c r="K72" s="8"/>
    </row>
    <row r="73" spans="1:11" ht="14.25" customHeight="1" x14ac:dyDescent="0.3">
      <c r="A73" s="92"/>
      <c r="B73" s="92"/>
      <c r="C73" s="92"/>
      <c r="D73" s="92"/>
      <c r="E73" s="8"/>
      <c r="F73" s="8"/>
      <c r="G73" s="8"/>
      <c r="H73" s="8"/>
      <c r="I73" s="8"/>
      <c r="J73" s="8"/>
      <c r="K73" s="8"/>
    </row>
    <row r="74" spans="1:11" ht="14.25" customHeight="1" x14ac:dyDescent="0.3">
      <c r="A74" s="92"/>
      <c r="B74" s="92"/>
      <c r="C74" s="92"/>
      <c r="D74" s="92"/>
      <c r="E74" s="8"/>
      <c r="F74" s="8"/>
      <c r="G74" s="8"/>
      <c r="H74" s="8"/>
      <c r="I74" s="8"/>
      <c r="J74" s="8"/>
      <c r="K74" s="8"/>
    </row>
    <row r="75" spans="1:11" ht="14.25" customHeight="1" x14ac:dyDescent="0.3">
      <c r="A75" s="92"/>
      <c r="B75" s="92"/>
      <c r="C75" s="92"/>
      <c r="D75" s="92"/>
      <c r="E75" s="8"/>
      <c r="F75" s="8"/>
      <c r="G75" s="8"/>
      <c r="H75" s="8"/>
      <c r="I75" s="8"/>
      <c r="J75" s="8"/>
      <c r="K75" s="8"/>
    </row>
    <row r="76" spans="1:11" ht="14.25" customHeight="1" x14ac:dyDescent="0.3">
      <c r="A76" s="92"/>
      <c r="B76" s="92"/>
      <c r="C76" s="92"/>
      <c r="D76" s="92"/>
      <c r="E76" s="8"/>
      <c r="F76" s="8"/>
      <c r="G76" s="8"/>
      <c r="H76" s="8"/>
      <c r="I76" s="8"/>
      <c r="J76" s="8"/>
      <c r="K76" s="8"/>
    </row>
    <row r="77" spans="1:11" ht="14.25" customHeight="1" x14ac:dyDescent="0.3">
      <c r="A77" s="92"/>
      <c r="B77" s="92"/>
      <c r="C77" s="92"/>
      <c r="D77" s="92"/>
      <c r="E77" s="8"/>
      <c r="F77" s="8"/>
      <c r="G77" s="8"/>
      <c r="H77" s="8"/>
      <c r="I77" s="8"/>
      <c r="J77" s="8"/>
      <c r="K77" s="8"/>
    </row>
    <row r="78" spans="1:11" ht="14.25" customHeight="1" x14ac:dyDescent="0.3">
      <c r="A78" s="8"/>
      <c r="B78" s="91"/>
      <c r="C78" s="8"/>
      <c r="D78" s="8"/>
      <c r="E78" s="8"/>
      <c r="F78" s="8"/>
      <c r="G78" s="8"/>
      <c r="H78" s="8"/>
      <c r="I78" s="8"/>
      <c r="J78" s="8"/>
      <c r="K78" s="8"/>
    </row>
    <row r="79" spans="1:11" ht="14.25" customHeight="1" x14ac:dyDescent="0.3">
      <c r="A79" s="8"/>
      <c r="B79" s="91"/>
      <c r="C79" s="8"/>
      <c r="D79" s="8"/>
      <c r="E79" s="8"/>
      <c r="F79" s="8"/>
      <c r="G79" s="8"/>
      <c r="H79" s="8"/>
      <c r="I79" s="8"/>
      <c r="J79" s="8"/>
      <c r="K79" s="8"/>
    </row>
    <row r="80" spans="1:11" ht="14.25" customHeight="1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</row>
    <row r="81" spans="1:11" ht="14.25" customHeight="1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</row>
    <row r="82" spans="1:11" ht="14.25" customHeight="1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</row>
    <row r="83" spans="1:11" ht="14.25" customHeight="1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</row>
    <row r="84" spans="1:11" ht="14.25" customHeight="1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</row>
    <row r="85" spans="1:11" ht="14.25" customHeight="1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</row>
    <row r="86" spans="1:11" ht="14.25" customHeight="1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</row>
    <row r="87" spans="1:11" ht="14.25" customHeight="1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</row>
    <row r="88" spans="1:11" ht="14.25" customHeight="1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</row>
    <row r="89" spans="1:11" ht="14.25" customHeight="1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</row>
    <row r="90" spans="1:11" ht="14.25" customHeight="1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</row>
    <row r="91" spans="1:11" ht="14.25" customHeight="1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</row>
    <row r="92" spans="1:11" ht="14.25" customHeight="1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</row>
    <row r="93" spans="1:11" ht="14.25" customHeight="1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</row>
    <row r="94" spans="1:11" ht="14.25" customHeight="1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</row>
    <row r="95" spans="1:11" ht="14.25" customHeight="1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</row>
    <row r="96" spans="1:11" ht="14.25" customHeight="1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</row>
    <row r="97" spans="1:11" ht="14.25" customHeight="1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</row>
    <row r="98" spans="1:11" ht="14.25" customHeight="1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</row>
    <row r="99" spans="1:11" ht="14.25" customHeight="1" x14ac:dyDescent="0.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</row>
    <row r="100" spans="1:11" ht="14.25" customHeight="1" x14ac:dyDescent="0.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</row>
  </sheetData>
  <sheetProtection algorithmName="SHA-512" hashValue="BC0FAMGMOJdmCMjfYFm4dCmbxoRvodzWVxjSotQkMlfx+MLVDfeAhJ9WrjksqLyTyGTmDTaBRUsnGNj7sWbIoA==" saltValue="VsC+lKc8umC4TmDTB2PwIA==" spinCount="100000" sheet="1" objects="1" scenarios="1"/>
  <mergeCells count="15">
    <mergeCell ref="F50:G50"/>
    <mergeCell ref="H25:I25"/>
    <mergeCell ref="A49:B49"/>
    <mergeCell ref="A50:B50"/>
    <mergeCell ref="A4:B4"/>
    <mergeCell ref="C4:D4"/>
    <mergeCell ref="C44:D44"/>
    <mergeCell ref="A1:D3"/>
    <mergeCell ref="A38:B38"/>
    <mergeCell ref="A36:B36"/>
    <mergeCell ref="A35:B35"/>
    <mergeCell ref="A37:B37"/>
    <mergeCell ref="D26:E26"/>
    <mergeCell ref="D15:E15"/>
    <mergeCell ref="D37:E37"/>
  </mergeCells>
  <conditionalFormatting sqref="A50:B50">
    <cfRule type="containsText" dxfId="10" priority="1" operator="containsText" text="fluxo aprovado">
      <formula>NOT(ISERROR(SEARCH(("fluxo aprovado"),(A50))))</formula>
    </cfRule>
    <cfRule type="containsText" dxfId="9" priority="2" operator="containsText" text="fluxo de risco">
      <formula>NOT(ISERROR(SEARCH(("fluxo de risco"),(A50))))</formula>
    </cfRule>
  </conditionalFormatting>
  <conditionalFormatting sqref="C45">
    <cfRule type="containsText" dxfId="8" priority="3" operator="containsText" text="FLUXO REPROVADO">
      <formula>NOT(ISERROR(SEARCH(("FLUXO REPROVADO"),(C45))))</formula>
    </cfRule>
    <cfRule type="containsText" dxfId="7" priority="4" operator="containsText" text="FLUXO APROVADO">
      <formula>NOT(ISERROR(SEARCH(("FLUXO APROVADO"),(C45))))</formula>
    </cfRule>
  </conditionalFormatting>
  <conditionalFormatting sqref="C45:C46">
    <cfRule type="containsBlanks" dxfId="6" priority="5">
      <formula>LEN(TRIM(C45))=0</formula>
    </cfRule>
    <cfRule type="containsText" dxfId="5" priority="6" operator="containsText" text="FLUXO DE RISCO">
      <formula>NOT(ISERROR(SEARCH(("FLUXO DE RISCO"),(C45))))</formula>
    </cfRule>
  </conditionalFormatting>
  <conditionalFormatting sqref="E29">
    <cfRule type="cellIs" dxfId="4" priority="7" operator="lessThan">
      <formula>0.17</formula>
    </cfRule>
    <cfRule type="cellIs" dxfId="3" priority="8" operator="equal">
      <formula>0.17</formula>
    </cfRule>
    <cfRule type="cellIs" dxfId="2" priority="9" operator="greaterThan">
      <formula>0.169</formula>
    </cfRule>
  </conditionalFormatting>
  <conditionalFormatting sqref="I28">
    <cfRule type="cellIs" dxfId="1" priority="10" operator="greaterThanOrEqual">
      <formula>0.055</formula>
    </cfRule>
    <cfRule type="cellIs" dxfId="0" priority="11" operator="lessThan">
      <formula>0.055</formula>
    </cfRule>
  </conditionalFormatting>
  <printOptions horizontalCentered="1" verticalCentered="1"/>
  <pageMargins left="1.5748031496062993" right="0" top="0" bottom="0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SIMULAÇÃO CEF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nayar</dc:creator>
  <cp:lastModifiedBy>rodrigo.aguilo@hubgrowth.com</cp:lastModifiedBy>
  <cp:lastPrinted>2024-09-17T21:24:49Z</cp:lastPrinted>
  <dcterms:created xsi:type="dcterms:W3CDTF">2019-11-17T15:31:31Z</dcterms:created>
  <dcterms:modified xsi:type="dcterms:W3CDTF">2025-11-18T21:04:41Z</dcterms:modified>
</cp:coreProperties>
</file>